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lactitlev0117/Dropbox/"/>
    </mc:Choice>
  </mc:AlternateContent>
  <bookViews>
    <workbookView xWindow="0" yWindow="460" windowWidth="23360" windowHeight="12680" tabRatio="500"/>
  </bookViews>
  <sheets>
    <sheet name="NEW 17-18" sheetId="2" r:id="rId1"/>
    <sheet name="2016-17" sheetId="3" r:id="rId2"/>
    <sheet name="2015-16" sheetId="1" r:id="rId3"/>
  </sheets>
  <definedNames>
    <definedName name="Pay_Sched">'2015-16'!$A$28:$B$40</definedName>
    <definedName name="Pay_SchedA">'NEW 17-18'!$A$20:$B$28</definedName>
    <definedName name="Pay_SchedB">'NEW 17-18'!$A$20:$B$29</definedName>
    <definedName name="PaySchedB">'NEW 17-18'!$A$20:$B$29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9" i="2"/>
  <c r="B13" i="3"/>
  <c r="B12" i="3"/>
  <c r="B10" i="3"/>
  <c r="B9" i="3"/>
  <c r="B14" i="3"/>
  <c r="B15" i="3"/>
  <c r="B16" i="3"/>
  <c r="C32" i="3"/>
  <c r="C31" i="3"/>
  <c r="B17" i="3"/>
  <c r="B12" i="2"/>
  <c r="B13" i="2"/>
  <c r="B14" i="2"/>
  <c r="B15" i="2"/>
  <c r="B16" i="2"/>
  <c r="B10" i="1"/>
  <c r="B12" i="1"/>
  <c r="B13" i="1"/>
  <c r="B14" i="1"/>
  <c r="B15" i="1"/>
  <c r="B16" i="1"/>
  <c r="C27" i="1"/>
  <c r="C26" i="1"/>
  <c r="C25" i="1"/>
  <c r="C24" i="1"/>
  <c r="B17" i="1"/>
  <c r="B17" i="2"/>
</calcChain>
</file>

<file path=xl/sharedStrings.xml><?xml version="1.0" encoding="utf-8"?>
<sst xmlns="http://schemas.openxmlformats.org/spreadsheetml/2006/main" count="84" uniqueCount="48">
  <si>
    <t>2015-16 SALARY</t>
  </si>
  <si>
    <t>Desk pay per hour (http://www.aft1521.org/docs/FacultySalary15-16.pdf) (every year you move up a step, until the 9th year!)</t>
  </si>
  <si>
    <t>office hour differential</t>
  </si>
  <si>
    <t xml:space="preserve">equity differential (loads 12-15) </t>
  </si>
  <si>
    <t xml:space="preserve">equity differential (loads 12-18) </t>
  </si>
  <si>
    <t>Desk Pay Per Hour</t>
  </si>
  <si>
    <t>Pay Rate (1-9)</t>
  </si>
  <si>
    <t>doctoral differential ($1.96)</t>
  </si>
  <si>
    <t>Load Area (Hours)</t>
  </si>
  <si>
    <t>From Article 13 of Collective Bargaining Agreement</t>
  </si>
  <si>
    <t>Doctorate (Y/N)</t>
  </si>
  <si>
    <t>N</t>
  </si>
  <si>
    <t>Teaching Hours</t>
  </si>
  <si>
    <t>per week</t>
  </si>
  <si>
    <r>
      <rPr>
        <b/>
        <sz val="14"/>
        <rFont val="Book Antiqua"/>
        <charset val="161"/>
      </rPr>
      <t>weekly wage</t>
    </r>
    <r>
      <rPr>
        <sz val="14"/>
        <rFont val="Book Antiqua"/>
        <charset val="161"/>
      </rPr>
      <t xml:space="preserve"> = total salary divided by 16 weeks</t>
    </r>
  </si>
  <si>
    <r>
      <rPr>
        <b/>
        <sz val="14"/>
        <rFont val="Book Antiqua"/>
        <charset val="161"/>
      </rPr>
      <t>hourly wage</t>
    </r>
    <r>
      <rPr>
        <sz val="14"/>
        <rFont val="Book Antiqua"/>
        <charset val="161"/>
      </rPr>
      <t xml:space="preserve"> = weekly wage divided by # of teaching hours</t>
    </r>
  </si>
  <si>
    <t xml:space="preserve">(Subtotal but keep going, because we are paid for 20 weeks!l) </t>
  </si>
  <si>
    <t>LACCD Salary Calculator 2015-16</t>
  </si>
  <si>
    <r>
      <t xml:space="preserve">semester salary </t>
    </r>
    <r>
      <rPr>
        <sz val="14"/>
        <rFont val="Book Antiqua"/>
        <charset val="161"/>
      </rPr>
      <t>= #teaching hours/week * 20 weeks * Subtota</t>
    </r>
    <r>
      <rPr>
        <b/>
        <sz val="14"/>
        <rFont val="Book Antiqua"/>
        <charset val="161"/>
      </rPr>
      <t>l</t>
    </r>
  </si>
  <si>
    <t>Desk pay per hour (http://www.aft1521.org/2016-17_FacultySalaryTable%20-%207-29-2016.pdf) (every year you move up a step, until the 9th year!)</t>
  </si>
  <si>
    <t>LACCD Salary Calculator 2016-17</t>
  </si>
  <si>
    <r>
      <t xml:space="preserve">semester salary/course </t>
    </r>
    <r>
      <rPr>
        <sz val="14"/>
        <rFont val="Book Antiqua"/>
        <charset val="161"/>
      </rPr>
      <t>= #teaching hours/week * 20 weeks * Subtota</t>
    </r>
    <r>
      <rPr>
        <b/>
        <sz val="14"/>
        <rFont val="Book Antiqua"/>
        <charset val="161"/>
      </rPr>
      <t>l</t>
    </r>
  </si>
  <si>
    <t xml:space="preserve">SAMPLE Quarterly wages from </t>
  </si>
  <si>
    <t>7/1/15-9/30/15</t>
  </si>
  <si>
    <t>5 weeks</t>
  </si>
  <si>
    <t>11 weeks</t>
  </si>
  <si>
    <t>1/1/16-3/31/16</t>
  </si>
  <si>
    <t>8 weeks</t>
  </si>
  <si>
    <t>From the 2015-16 Step Pay Schedule</t>
  </si>
  <si>
    <r>
      <rPr>
        <b/>
        <i/>
        <sz val="14"/>
        <rFont val="Book Antiqua"/>
        <charset val="161"/>
      </rPr>
      <t xml:space="preserve">Please double check </t>
    </r>
    <r>
      <rPr>
        <sz val="14"/>
        <rFont val="Book Antiqua"/>
        <charset val="161"/>
      </rPr>
      <t xml:space="preserve">- </t>
    </r>
  </si>
  <si>
    <t>Please double check</t>
  </si>
  <si>
    <t>For example, if you teach 2, 3-unit courses in a 15-unit load factor, at step 9 (40%)</t>
  </si>
  <si>
    <t>6 Hours</t>
  </si>
  <si>
    <t>7/1/16-9/30/16</t>
  </si>
  <si>
    <t>10/1/16-12/31/16</t>
  </si>
  <si>
    <t>10/1/15-12/31/15</t>
  </si>
  <si>
    <t>4/1/16-6/30/16</t>
  </si>
  <si>
    <t>From the 2017-18 Step Pay Schedule</t>
  </si>
  <si>
    <t>LACCD Salary Calculator 2017-18</t>
  </si>
  <si>
    <t>Pay Rate (1-10)</t>
  </si>
  <si>
    <t>doctoral differential ($2.06)</t>
  </si>
  <si>
    <t>Desk pay per hour (https://www.laccd.edu/Departments/HumanResources/HRPublications-2/Documents/2017-18_FacultySalaryTable-4-26-18.pdf)</t>
  </si>
  <si>
    <t>New as of July 2017!</t>
  </si>
  <si>
    <t>doctoral differential ($ $2.06 for DESK, $1.04 for EESK, and $1.23 for FESK)</t>
  </si>
  <si>
    <t xml:space="preserve">Adjunct faculty DESK or Credit Teaching </t>
  </si>
  <si>
    <t>Regular 16-week semesters</t>
  </si>
  <si>
    <t xml:space="preserve">Adjunct faculty DESK or Credit Teaching:  Courtesy of Ken Taira &amp; Grace Chee </t>
  </si>
  <si>
    <t>email gchee99@yahoo.com for corrections or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</si>
</sst>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_(* #,##0_);_(* \(#,##0\);_(* &quot;-&quot;??_);_(@_)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4"/>
      <color theme="1"/>
      <name val="Book Antiqua"/>
      <charset val="161"/>
    </font>
    <font>
      <b/>
      <sz val="14"/>
      <color theme="1"/>
      <name val="Book Antiqua"/>
      <charset val="161"/>
    </font>
    <font>
      <b/>
      <sz val="14"/>
      <color theme="3"/>
      <name val="Book Antiqua"/>
      <charset val="161"/>
    </font>
    <font>
      <sz val="14"/>
      <color theme="3"/>
      <name val="Book Antiqua"/>
      <charset val="161"/>
    </font>
    <font>
      <b/>
      <u/>
      <sz val="14"/>
      <name val="Book Antiqua"/>
      <charset val="161"/>
    </font>
    <font>
      <b/>
      <sz val="14"/>
      <name val="Book Antiqua"/>
      <charset val="161"/>
    </font>
    <font>
      <sz val="14"/>
      <name val="Book Antiqua"/>
      <charset val="161"/>
    </font>
    <font>
      <u/>
      <sz val="14"/>
      <name val="Book Antiqua"/>
      <charset val="161"/>
    </font>
    <font>
      <b/>
      <i/>
      <sz val="14"/>
      <color theme="3"/>
      <name val="Book Antiqua"/>
      <charset val="161"/>
    </font>
    <font>
      <i/>
      <sz val="14"/>
      <color theme="3"/>
      <name val="Book Antiqua"/>
      <charset val="161"/>
    </font>
    <font>
      <i/>
      <u/>
      <sz val="14"/>
      <color theme="3"/>
      <name val="Book Antiqua"/>
      <charset val="161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Book Antiqua"/>
      <family val="1"/>
    </font>
    <font>
      <b/>
      <sz val="14"/>
      <color theme="1"/>
      <name val="Book Antiqua"/>
      <family val="1"/>
    </font>
    <font>
      <i/>
      <sz val="12"/>
      <color theme="3"/>
      <name val="Book Antiqua"/>
      <charset val="161"/>
    </font>
    <font>
      <i/>
      <u/>
      <sz val="12"/>
      <color theme="3"/>
      <name val="Book Antiqua"/>
      <charset val="16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b/>
      <sz val="20"/>
      <color theme="1"/>
      <name val="Book Antiqua"/>
      <charset val="161"/>
    </font>
    <font>
      <b/>
      <u/>
      <sz val="14"/>
      <color theme="3"/>
      <name val="Book Antiqua"/>
      <charset val="161"/>
    </font>
    <font>
      <b/>
      <i/>
      <u/>
      <sz val="12"/>
      <color theme="3"/>
      <name val="Book Antiqua"/>
      <charset val="161"/>
    </font>
    <font>
      <b/>
      <i/>
      <sz val="12"/>
      <color theme="3"/>
      <name val="Book Antiqua"/>
      <charset val="161"/>
    </font>
    <font>
      <b/>
      <i/>
      <sz val="14"/>
      <name val="Book Antiqua"/>
      <charset val="161"/>
    </font>
    <font>
      <b/>
      <sz val="12"/>
      <color theme="1"/>
      <name val="Book Antiqua"/>
      <charset val="161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165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0" fontId="7" fillId="0" borderId="0" xfId="0" applyNumberFormat="1" applyFont="1"/>
    <xf numFmtId="0" fontId="15" fillId="0" borderId="0" xfId="0" applyFont="1"/>
    <xf numFmtId="0" fontId="16" fillId="2" borderId="0" xfId="0" applyFont="1" applyFill="1" applyAlignment="1">
      <alignment horizontal="center"/>
    </xf>
    <xf numFmtId="166" fontId="7" fillId="0" borderId="0" xfId="1" applyNumberFormat="1" applyFont="1"/>
    <xf numFmtId="0" fontId="17" fillId="0" borderId="0" xfId="0" applyFont="1"/>
    <xf numFmtId="0" fontId="18" fillId="0" borderId="0" xfId="0" applyFont="1"/>
    <xf numFmtId="44" fontId="8" fillId="0" borderId="0" xfId="6" applyNumberFormat="1" applyFont="1"/>
    <xf numFmtId="44" fontId="7" fillId="0" borderId="0" xfId="6" applyNumberFormat="1" applyFont="1"/>
    <xf numFmtId="0" fontId="22" fillId="0" borderId="0" xfId="0" applyFont="1"/>
    <xf numFmtId="0" fontId="3" fillId="2" borderId="0" xfId="0" applyFon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/>
    <xf numFmtId="0" fontId="8" fillId="0" borderId="0" xfId="0" quotePrefix="1" applyFont="1"/>
    <xf numFmtId="2" fontId="8" fillId="0" borderId="0" xfId="0" quotePrefix="1" applyNumberFormat="1" applyFont="1"/>
    <xf numFmtId="43" fontId="17" fillId="0" borderId="0" xfId="0" applyNumberFormat="1" applyFont="1"/>
    <xf numFmtId="44" fontId="17" fillId="0" borderId="0" xfId="0" applyNumberFormat="1" applyFont="1"/>
    <xf numFmtId="2" fontId="0" fillId="0" borderId="0" xfId="0" applyNumberFormat="1"/>
    <xf numFmtId="44" fontId="3" fillId="3" borderId="1" xfId="6" applyNumberFormat="1" applyFont="1" applyFill="1" applyBorder="1"/>
    <xf numFmtId="0" fontId="8" fillId="4" borderId="0" xfId="0" quotePrefix="1" applyFont="1" applyFill="1"/>
    <xf numFmtId="44" fontId="7" fillId="4" borderId="0" xfId="6" applyNumberFormat="1" applyFont="1" applyFill="1"/>
    <xf numFmtId="0" fontId="27" fillId="0" borderId="0" xfId="0" applyFont="1"/>
    <xf numFmtId="44" fontId="7" fillId="3" borderId="0" xfId="6" applyNumberFormat="1" applyFont="1" applyFill="1"/>
    <xf numFmtId="0" fontId="8" fillId="4" borderId="0" xfId="0" applyFont="1" applyFill="1"/>
    <xf numFmtId="0" fontId="21" fillId="4" borderId="0" xfId="0" applyFont="1" applyFill="1"/>
    <xf numFmtId="2" fontId="21" fillId="4" borderId="0" xfId="0" applyNumberFormat="1" applyFont="1" applyFill="1"/>
    <xf numFmtId="0" fontId="26" fillId="4" borderId="0" xfId="0" applyFont="1" applyFill="1"/>
    <xf numFmtId="0" fontId="3" fillId="3" borderId="1" xfId="0" applyFont="1" applyFill="1" applyBorder="1"/>
    <xf numFmtId="0" fontId="28" fillId="0" borderId="0" xfId="0" applyFont="1"/>
    <xf numFmtId="165" fontId="7" fillId="3" borderId="0" xfId="0" applyNumberFormat="1" applyFont="1" applyFill="1"/>
  </cellXfs>
  <cellStyles count="55">
    <cellStyle name="Comma" xfId="1" builtinId="3"/>
    <cellStyle name="Currency" xfId="6" builtinId="4"/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1" workbookViewId="0">
      <selection activeCell="B17" sqref="B17"/>
    </sheetView>
  </sheetViews>
  <sheetFormatPr baseColWidth="10" defaultColWidth="11" defaultRowHeight="16" x14ac:dyDescent="0.2"/>
  <cols>
    <col min="1" max="1" width="23.83203125" customWidth="1"/>
    <col min="2" max="2" width="13.1640625" bestFit="1" customWidth="1"/>
    <col min="3" max="3" width="20.6640625" customWidth="1"/>
  </cols>
  <sheetData>
    <row r="1" spans="1:9" ht="27" x14ac:dyDescent="0.35">
      <c r="A1" s="21" t="s">
        <v>38</v>
      </c>
    </row>
    <row r="2" spans="1:9" ht="19" x14ac:dyDescent="0.25">
      <c r="A2" s="35" t="s">
        <v>46</v>
      </c>
      <c r="B2" s="1"/>
      <c r="C2" s="1"/>
      <c r="D2" s="1"/>
      <c r="E2" s="1"/>
      <c r="F2" s="1"/>
      <c r="G2" s="1"/>
      <c r="H2" s="1"/>
      <c r="I2" s="1"/>
    </row>
    <row r="3" spans="1:9" ht="19" x14ac:dyDescent="0.25">
      <c r="A3" s="42" t="s">
        <v>47</v>
      </c>
      <c r="B3" s="1"/>
      <c r="C3" s="1"/>
      <c r="D3" s="1"/>
      <c r="E3" s="1"/>
      <c r="F3" s="1"/>
      <c r="G3" s="1"/>
      <c r="I3" s="1"/>
    </row>
    <row r="4" spans="1:9" ht="19" x14ac:dyDescent="0.25">
      <c r="B4" s="13"/>
      <c r="C4" s="6"/>
      <c r="D4" s="6"/>
      <c r="E4" s="6"/>
      <c r="F4" s="6"/>
      <c r="G4" s="6"/>
      <c r="I4" s="6"/>
    </row>
    <row r="5" spans="1:9" ht="19" x14ac:dyDescent="0.25">
      <c r="A5" s="6" t="s">
        <v>6</v>
      </c>
      <c r="B5" s="15">
        <v>10</v>
      </c>
      <c r="C5" s="6"/>
      <c r="D5" s="6"/>
      <c r="E5" s="6"/>
      <c r="F5" s="6"/>
      <c r="G5" s="6"/>
      <c r="I5" s="6"/>
    </row>
    <row r="6" spans="1:9" ht="19" x14ac:dyDescent="0.25">
      <c r="A6" s="6" t="s">
        <v>8</v>
      </c>
      <c r="B6" s="15">
        <v>15</v>
      </c>
      <c r="C6" s="6" t="s">
        <v>9</v>
      </c>
      <c r="D6" s="6"/>
      <c r="E6" s="6"/>
      <c r="F6" s="6"/>
      <c r="G6" s="6"/>
      <c r="I6" s="6"/>
    </row>
    <row r="7" spans="1:9" ht="19" x14ac:dyDescent="0.25">
      <c r="A7" s="14" t="s">
        <v>10</v>
      </c>
      <c r="B7" s="15" t="s">
        <v>11</v>
      </c>
      <c r="C7" s="6"/>
      <c r="D7" s="6"/>
      <c r="E7" s="6"/>
      <c r="F7" s="6"/>
      <c r="G7" s="6"/>
      <c r="H7" s="6"/>
      <c r="I7" s="6"/>
    </row>
    <row r="8" spans="1:9" ht="19" x14ac:dyDescent="0.25">
      <c r="A8" s="14" t="s">
        <v>12</v>
      </c>
      <c r="B8" s="15">
        <v>6</v>
      </c>
      <c r="C8" s="14" t="s">
        <v>13</v>
      </c>
      <c r="D8" s="6"/>
      <c r="E8" s="6"/>
      <c r="F8" s="6"/>
      <c r="G8" s="6"/>
      <c r="H8" s="6"/>
      <c r="I8" s="6"/>
    </row>
    <row r="9" spans="1:9" ht="19" x14ac:dyDescent="0.25">
      <c r="A9" s="6" t="s">
        <v>5</v>
      </c>
      <c r="B9" s="33">
        <f>VLOOKUP(B5,Pay_SchedB,2)</f>
        <v>86.32</v>
      </c>
      <c r="C9" s="6" t="s">
        <v>41</v>
      </c>
      <c r="E9" s="6"/>
      <c r="F9" s="6"/>
      <c r="G9" s="6"/>
      <c r="H9" s="6"/>
      <c r="I9" s="6"/>
    </row>
    <row r="10" spans="1:9" ht="19" x14ac:dyDescent="0.25">
      <c r="B10" s="19">
        <f>IF(B7="Y", 2.06, 0)</f>
        <v>0</v>
      </c>
      <c r="C10" s="6" t="s">
        <v>43</v>
      </c>
      <c r="D10" s="6"/>
      <c r="E10" s="6"/>
      <c r="F10" s="6"/>
      <c r="G10" s="6"/>
      <c r="H10" s="6"/>
      <c r="I10" s="6"/>
    </row>
    <row r="11" spans="1:9" ht="19" x14ac:dyDescent="0.25">
      <c r="B11" s="19">
        <v>15.21</v>
      </c>
      <c r="C11" s="6" t="s">
        <v>2</v>
      </c>
      <c r="D11" s="6"/>
      <c r="E11" s="6"/>
      <c r="F11" s="6"/>
      <c r="G11" s="6"/>
      <c r="H11" s="6"/>
      <c r="I11" s="6"/>
    </row>
    <row r="12" spans="1:9" ht="19" x14ac:dyDescent="0.25">
      <c r="B12" s="27">
        <f>IF(AND(B6&gt;11,B6&lt;19),2.04,0)</f>
        <v>2.04</v>
      </c>
      <c r="C12" s="6" t="s">
        <v>4</v>
      </c>
      <c r="D12" s="6"/>
      <c r="E12" s="6"/>
      <c r="F12" s="6"/>
      <c r="G12" s="6"/>
      <c r="H12" s="6"/>
      <c r="I12" s="6"/>
    </row>
    <row r="13" spans="1:9" ht="19" x14ac:dyDescent="0.25">
      <c r="B13" s="28">
        <f>IF(AND(B6&gt;11,B6&lt;16),3.4,0)</f>
        <v>3.4</v>
      </c>
      <c r="C13" s="8" t="s">
        <v>3</v>
      </c>
      <c r="D13" s="8"/>
      <c r="E13" s="8"/>
      <c r="F13" s="8"/>
      <c r="G13" s="8"/>
      <c r="H13" s="8"/>
      <c r="I13" s="8"/>
    </row>
    <row r="14" spans="1:9" ht="19" x14ac:dyDescent="0.25">
      <c r="B14" s="19">
        <f>SUM(B9:B13)</f>
        <v>106.97000000000001</v>
      </c>
      <c r="C14" s="6" t="s">
        <v>16</v>
      </c>
      <c r="D14" s="5"/>
      <c r="E14" s="5"/>
      <c r="F14" s="5"/>
      <c r="G14" s="5"/>
      <c r="H14" s="5"/>
      <c r="I14" s="5"/>
    </row>
    <row r="15" spans="1:9" ht="19" x14ac:dyDescent="0.25">
      <c r="B15" s="34">
        <f>B14*B8*20</f>
        <v>12836.400000000001</v>
      </c>
      <c r="C15" s="5" t="s">
        <v>18</v>
      </c>
      <c r="D15" s="6"/>
      <c r="E15" s="6"/>
      <c r="F15" s="6"/>
      <c r="G15" s="6"/>
      <c r="H15" s="6"/>
      <c r="I15" s="6"/>
    </row>
    <row r="16" spans="1:9" ht="20" thickBot="1" x14ac:dyDescent="0.3">
      <c r="A16" s="26" t="s">
        <v>45</v>
      </c>
      <c r="B16" s="36">
        <f>B15/16</f>
        <v>802.27500000000009</v>
      </c>
      <c r="C16" s="37" t="s">
        <v>14</v>
      </c>
      <c r="D16" s="6"/>
      <c r="E16" s="6"/>
      <c r="F16" s="6"/>
      <c r="G16" s="6"/>
      <c r="H16" s="6"/>
      <c r="I16" s="6"/>
    </row>
    <row r="17" spans="1:9" ht="20" thickBot="1" x14ac:dyDescent="0.3">
      <c r="B17" s="32">
        <f>B16/B8</f>
        <v>133.71250000000001</v>
      </c>
      <c r="C17" s="37" t="s">
        <v>15</v>
      </c>
      <c r="D17" s="6"/>
      <c r="E17" s="6"/>
      <c r="F17" s="6"/>
      <c r="G17" s="6"/>
      <c r="H17" s="6"/>
      <c r="I17" s="6"/>
    </row>
    <row r="18" spans="1:9" ht="19" x14ac:dyDescent="0.25">
      <c r="B18" s="1"/>
      <c r="C18" s="1"/>
      <c r="D18" s="1"/>
      <c r="E18" s="1"/>
      <c r="F18" s="1"/>
      <c r="G18" s="1"/>
      <c r="H18" s="1"/>
      <c r="I18" s="1"/>
    </row>
    <row r="19" spans="1:9" ht="19" x14ac:dyDescent="0.25">
      <c r="A19" s="26" t="s">
        <v>37</v>
      </c>
      <c r="C19" s="9"/>
      <c r="D19" s="9"/>
      <c r="E19" s="9"/>
      <c r="F19" s="9"/>
      <c r="G19" s="9"/>
      <c r="H19" s="9"/>
      <c r="I19" s="9"/>
    </row>
    <row r="20" spans="1:9" ht="19" x14ac:dyDescent="0.25">
      <c r="A20">
        <v>1</v>
      </c>
      <c r="B20" s="31">
        <v>65.010000000000005</v>
      </c>
      <c r="C20" s="3"/>
      <c r="D20" s="3"/>
      <c r="E20" s="3"/>
      <c r="F20" s="3"/>
      <c r="G20" s="3"/>
      <c r="H20" s="3"/>
      <c r="I20" s="3"/>
    </row>
    <row r="21" spans="1:9" ht="19" x14ac:dyDescent="0.25">
      <c r="A21">
        <v>2</v>
      </c>
      <c r="B21" s="31">
        <v>67.09</v>
      </c>
      <c r="G21" s="10"/>
      <c r="H21" s="10"/>
      <c r="I21" s="10"/>
    </row>
    <row r="22" spans="1:9" ht="19" x14ac:dyDescent="0.25">
      <c r="A22">
        <v>3</v>
      </c>
      <c r="B22" s="31">
        <v>69.239999999999995</v>
      </c>
      <c r="G22" s="10"/>
      <c r="H22" s="10"/>
      <c r="I22" s="10"/>
    </row>
    <row r="23" spans="1:9" ht="19" x14ac:dyDescent="0.25">
      <c r="A23">
        <v>4</v>
      </c>
      <c r="B23" s="31">
        <v>71.45</v>
      </c>
      <c r="G23" s="10"/>
      <c r="H23" s="10"/>
      <c r="I23" s="10"/>
    </row>
    <row r="24" spans="1:9" ht="19" x14ac:dyDescent="0.25">
      <c r="A24">
        <v>5</v>
      </c>
      <c r="B24" s="31">
        <v>73.739999999999995</v>
      </c>
      <c r="G24" s="10"/>
      <c r="H24" s="10"/>
      <c r="I24" s="10"/>
    </row>
    <row r="25" spans="1:9" ht="19" x14ac:dyDescent="0.25">
      <c r="A25">
        <v>6</v>
      </c>
      <c r="B25" s="31">
        <v>76.099999999999994</v>
      </c>
      <c r="G25" s="11"/>
      <c r="H25" s="11"/>
      <c r="I25" s="11"/>
    </row>
    <row r="26" spans="1:9" ht="19" x14ac:dyDescent="0.25">
      <c r="A26">
        <v>7</v>
      </c>
      <c r="B26" s="31">
        <v>78.53</v>
      </c>
      <c r="G26" s="10"/>
      <c r="H26" s="10"/>
      <c r="I26" s="10"/>
    </row>
    <row r="27" spans="1:9" ht="19" x14ac:dyDescent="0.25">
      <c r="A27">
        <v>8</v>
      </c>
      <c r="B27" s="31">
        <v>81.06</v>
      </c>
      <c r="G27" s="10"/>
      <c r="H27" s="10"/>
      <c r="I27" s="10"/>
    </row>
    <row r="28" spans="1:9" ht="19" x14ac:dyDescent="0.25">
      <c r="A28">
        <v>9</v>
      </c>
      <c r="B28" s="31">
        <v>83.64</v>
      </c>
      <c r="G28" s="10"/>
      <c r="H28" s="10"/>
      <c r="I28" s="10"/>
    </row>
    <row r="29" spans="1:9" ht="19" x14ac:dyDescent="0.25">
      <c r="A29" s="38">
        <v>10</v>
      </c>
      <c r="B29" s="39">
        <v>86.32</v>
      </c>
      <c r="C29" s="38" t="s">
        <v>42</v>
      </c>
      <c r="G29" s="10"/>
      <c r="H29" s="10"/>
      <c r="I29" s="10"/>
    </row>
    <row r="30" spans="1:9" ht="19" x14ac:dyDescent="0.25">
      <c r="G30" s="9"/>
      <c r="H30" s="9"/>
      <c r="I30" s="9">
        <v>1.45</v>
      </c>
    </row>
    <row r="31" spans="1:9" x14ac:dyDescent="0.2">
      <c r="A31" s="25"/>
      <c r="B31" s="17"/>
      <c r="C31" s="30"/>
      <c r="D31" s="17"/>
      <c r="E31" s="17"/>
      <c r="F31" s="17"/>
    </row>
    <row r="32" spans="1:9" x14ac:dyDescent="0.2">
      <c r="A32" s="25"/>
      <c r="B32" s="17"/>
      <c r="C32" s="30"/>
      <c r="D32" s="17"/>
      <c r="E32" s="17"/>
      <c r="F32" s="17"/>
    </row>
    <row r="33" spans="3:9" s="18" customFormat="1" x14ac:dyDescent="0.2"/>
    <row r="34" spans="3:9" s="17" customFormat="1" x14ac:dyDescent="0.2"/>
    <row r="35" spans="3:9" s="17" customFormat="1" x14ac:dyDescent="0.2"/>
    <row r="36" spans="3:9" s="17" customFormat="1" x14ac:dyDescent="0.2"/>
    <row r="37" spans="3:9" s="17" customFormat="1" x14ac:dyDescent="0.2"/>
    <row r="38" spans="3:9" s="17" customFormat="1" x14ac:dyDescent="0.2"/>
    <row r="39" spans="3:9" s="17" customFormat="1" x14ac:dyDescent="0.2"/>
    <row r="40" spans="3:9" x14ac:dyDescent="0.2">
      <c r="C40" s="17"/>
      <c r="D40" s="17"/>
      <c r="E40" s="17"/>
      <c r="F40" s="17"/>
      <c r="G40" s="17"/>
      <c r="H40" s="17"/>
      <c r="I40" s="17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" sqref="F3"/>
    </sheetView>
  </sheetViews>
  <sheetFormatPr baseColWidth="10" defaultColWidth="11" defaultRowHeight="16" x14ac:dyDescent="0.2"/>
  <cols>
    <col min="1" max="1" width="23.83203125" customWidth="1"/>
    <col min="2" max="2" width="13.1640625" bestFit="1" customWidth="1"/>
    <col min="3" max="3" width="20.6640625" customWidth="1"/>
  </cols>
  <sheetData>
    <row r="1" spans="1:9" ht="27" x14ac:dyDescent="0.35">
      <c r="A1" s="21" t="s">
        <v>20</v>
      </c>
    </row>
    <row r="2" spans="1:9" ht="19" x14ac:dyDescent="0.25">
      <c r="A2" s="35" t="s">
        <v>44</v>
      </c>
      <c r="B2" s="1"/>
      <c r="C2" s="1"/>
      <c r="D2" s="1"/>
      <c r="E2" s="1"/>
      <c r="F2" s="1"/>
      <c r="G2" s="1"/>
      <c r="H2" s="1"/>
      <c r="I2" s="1"/>
    </row>
    <row r="3" spans="1:9" ht="19" x14ac:dyDescent="0.25">
      <c r="B3" s="1"/>
      <c r="C3" s="1"/>
      <c r="D3" s="1"/>
      <c r="E3" s="1"/>
      <c r="F3" s="1"/>
      <c r="G3" s="1"/>
      <c r="I3" s="1"/>
    </row>
    <row r="4" spans="1:9" ht="19" x14ac:dyDescent="0.25">
      <c r="B4" s="13"/>
      <c r="C4" s="6"/>
      <c r="D4" s="6"/>
      <c r="E4" s="6"/>
      <c r="F4" s="6"/>
      <c r="G4" s="6"/>
      <c r="I4" s="6"/>
    </row>
    <row r="5" spans="1:9" ht="19" x14ac:dyDescent="0.25">
      <c r="A5" s="6" t="s">
        <v>39</v>
      </c>
      <c r="B5" s="15">
        <v>9</v>
      </c>
      <c r="C5" s="6"/>
      <c r="D5" s="6"/>
      <c r="E5" s="6"/>
      <c r="F5" s="6"/>
      <c r="G5" s="6"/>
      <c r="I5" s="6"/>
    </row>
    <row r="6" spans="1:9" ht="19" x14ac:dyDescent="0.25">
      <c r="A6" s="6" t="s">
        <v>8</v>
      </c>
      <c r="B6" s="15">
        <v>15</v>
      </c>
      <c r="C6" s="6" t="s">
        <v>9</v>
      </c>
      <c r="D6" s="6"/>
      <c r="E6" s="6"/>
      <c r="F6" s="6"/>
      <c r="G6" s="6"/>
      <c r="I6" s="6"/>
    </row>
    <row r="7" spans="1:9" ht="19" x14ac:dyDescent="0.25">
      <c r="A7" s="14" t="s">
        <v>10</v>
      </c>
      <c r="B7" s="15" t="s">
        <v>11</v>
      </c>
      <c r="C7" s="6"/>
      <c r="D7" s="6"/>
      <c r="E7" s="6"/>
      <c r="F7" s="6"/>
      <c r="G7" s="6"/>
      <c r="H7" s="6"/>
      <c r="I7" s="6"/>
    </row>
    <row r="8" spans="1:9" ht="19" x14ac:dyDescent="0.25">
      <c r="A8" s="14" t="s">
        <v>12</v>
      </c>
      <c r="B8" s="15">
        <v>6</v>
      </c>
      <c r="C8" s="14" t="s">
        <v>13</v>
      </c>
      <c r="D8" s="6"/>
      <c r="E8" s="6"/>
      <c r="F8" s="6"/>
      <c r="G8" s="6"/>
      <c r="H8" s="6"/>
      <c r="I8" s="6"/>
    </row>
    <row r="9" spans="1:9" ht="19" x14ac:dyDescent="0.25">
      <c r="A9" s="6" t="s">
        <v>5</v>
      </c>
      <c r="B9" s="33">
        <f>VLOOKUP(B5,Pay_SchedA,2)</f>
        <v>83.64</v>
      </c>
      <c r="C9" s="40" t="s">
        <v>30</v>
      </c>
      <c r="D9" s="6" t="s">
        <v>19</v>
      </c>
      <c r="E9" s="6"/>
      <c r="F9" s="6"/>
      <c r="G9" s="6"/>
      <c r="H9" s="6"/>
      <c r="I9" s="6"/>
    </row>
    <row r="10" spans="1:9" ht="19" x14ac:dyDescent="0.25">
      <c r="B10" s="19">
        <f>IF(B7="Y", 2.06, 0)</f>
        <v>0</v>
      </c>
      <c r="C10" s="6" t="s">
        <v>40</v>
      </c>
      <c r="D10" s="6"/>
      <c r="E10" s="6"/>
      <c r="F10" s="6"/>
      <c r="G10" s="6"/>
      <c r="H10" s="6"/>
      <c r="I10" s="6"/>
    </row>
    <row r="11" spans="1:9" ht="19" x14ac:dyDescent="0.25">
      <c r="B11" s="19">
        <v>15.21</v>
      </c>
      <c r="C11" s="6" t="s">
        <v>2</v>
      </c>
      <c r="D11" s="6"/>
      <c r="E11" s="6"/>
      <c r="F11" s="6"/>
      <c r="G11" s="6"/>
      <c r="H11" s="6"/>
      <c r="I11" s="6"/>
    </row>
    <row r="12" spans="1:9" ht="19" x14ac:dyDescent="0.25">
      <c r="B12" s="27">
        <f>IF(AND(B6&gt;11,B6&lt;19),2.45,0)</f>
        <v>2.4500000000000002</v>
      </c>
      <c r="C12" s="6" t="s">
        <v>4</v>
      </c>
      <c r="D12" s="6"/>
      <c r="E12" s="6"/>
      <c r="F12" s="6"/>
      <c r="G12" s="6"/>
      <c r="H12" s="6"/>
      <c r="I12" s="6"/>
    </row>
    <row r="13" spans="1:9" ht="19" x14ac:dyDescent="0.25">
      <c r="B13" s="28">
        <f>IF(AND(B6&gt;11,B6&lt;16),3.47,0)</f>
        <v>3.47</v>
      </c>
      <c r="C13" s="8" t="s">
        <v>3</v>
      </c>
      <c r="D13" s="8"/>
      <c r="E13" s="8"/>
      <c r="F13" s="8"/>
      <c r="G13" s="8"/>
      <c r="H13" s="8"/>
      <c r="I13" s="8"/>
    </row>
    <row r="14" spans="1:9" ht="19" x14ac:dyDescent="0.25">
      <c r="B14" s="19">
        <f>SUM(B9:B13)</f>
        <v>104.77</v>
      </c>
      <c r="C14" s="6" t="s">
        <v>16</v>
      </c>
      <c r="D14" s="5"/>
      <c r="E14" s="5"/>
      <c r="F14" s="5"/>
      <c r="G14" s="5"/>
      <c r="H14" s="5"/>
      <c r="I14" s="5"/>
    </row>
    <row r="15" spans="1:9" ht="19" x14ac:dyDescent="0.25">
      <c r="B15" s="20">
        <f>B14*B8*20</f>
        <v>12572.4</v>
      </c>
      <c r="C15" s="5" t="s">
        <v>18</v>
      </c>
      <c r="D15" s="6"/>
      <c r="E15" s="6"/>
      <c r="F15" s="6"/>
      <c r="G15" s="6"/>
      <c r="H15" s="6"/>
      <c r="I15" s="6"/>
    </row>
    <row r="16" spans="1:9" ht="20" thickBot="1" x14ac:dyDescent="0.3">
      <c r="A16" s="26" t="s">
        <v>45</v>
      </c>
      <c r="B16" s="36">
        <f>B15/16</f>
        <v>785.77499999999998</v>
      </c>
      <c r="C16" s="6" t="s">
        <v>14</v>
      </c>
      <c r="D16" s="6"/>
      <c r="E16" s="6"/>
      <c r="F16" s="6"/>
      <c r="G16" s="6"/>
      <c r="H16" s="6"/>
      <c r="I16" s="6"/>
    </row>
    <row r="17" spans="1:9" ht="20" thickBot="1" x14ac:dyDescent="0.3">
      <c r="B17" s="32">
        <f>B16/B8</f>
        <v>130.96250000000001</v>
      </c>
      <c r="C17" s="6" t="s">
        <v>15</v>
      </c>
      <c r="D17" s="6"/>
      <c r="E17" s="6"/>
      <c r="F17" s="6"/>
      <c r="G17" s="6"/>
      <c r="H17" s="6"/>
      <c r="I17" s="6"/>
    </row>
    <row r="18" spans="1:9" ht="19" x14ac:dyDescent="0.25">
      <c r="B18" s="1"/>
      <c r="C18" s="1"/>
      <c r="D18" s="1"/>
      <c r="E18" s="1"/>
      <c r="F18" s="1"/>
      <c r="G18" s="1"/>
      <c r="H18" s="1"/>
      <c r="I18" s="1"/>
    </row>
    <row r="19" spans="1:9" ht="19" x14ac:dyDescent="0.25">
      <c r="A19" s="26" t="s">
        <v>37</v>
      </c>
      <c r="C19" s="9"/>
      <c r="D19" s="9"/>
      <c r="E19" s="9"/>
      <c r="F19" s="9"/>
      <c r="G19" s="9"/>
      <c r="H19" s="9"/>
      <c r="I19" s="9"/>
    </row>
    <row r="20" spans="1:9" ht="19" x14ac:dyDescent="0.25">
      <c r="A20">
        <v>1</v>
      </c>
      <c r="B20">
        <v>63.74</v>
      </c>
      <c r="C20" s="3"/>
      <c r="D20" s="3"/>
      <c r="E20" s="3"/>
      <c r="F20" s="3"/>
      <c r="G20" s="3"/>
      <c r="H20" s="3"/>
      <c r="I20" s="3"/>
    </row>
    <row r="21" spans="1:9" ht="19" x14ac:dyDescent="0.25">
      <c r="A21">
        <v>2</v>
      </c>
      <c r="B21">
        <v>65.78</v>
      </c>
      <c r="G21" s="10"/>
      <c r="H21" s="10"/>
      <c r="I21" s="10"/>
    </row>
    <row r="22" spans="1:9" ht="19" x14ac:dyDescent="0.25">
      <c r="A22">
        <v>3</v>
      </c>
      <c r="B22">
        <v>67.88</v>
      </c>
      <c r="G22" s="10"/>
      <c r="H22" s="10"/>
      <c r="I22" s="10"/>
    </row>
    <row r="23" spans="1:9" ht="19" x14ac:dyDescent="0.25">
      <c r="A23">
        <v>4</v>
      </c>
      <c r="B23">
        <v>70.06</v>
      </c>
      <c r="G23" s="10"/>
      <c r="H23" s="10"/>
      <c r="I23" s="10"/>
    </row>
    <row r="24" spans="1:9" ht="19" x14ac:dyDescent="0.25">
      <c r="A24">
        <v>5</v>
      </c>
      <c r="B24">
        <v>72.3</v>
      </c>
      <c r="G24" s="10"/>
      <c r="H24" s="10"/>
      <c r="I24" s="10"/>
    </row>
    <row r="25" spans="1:9" ht="19" x14ac:dyDescent="0.25">
      <c r="A25">
        <v>6</v>
      </c>
      <c r="B25">
        <v>74.61</v>
      </c>
      <c r="G25" s="11"/>
      <c r="H25" s="11"/>
      <c r="I25" s="11"/>
    </row>
    <row r="26" spans="1:9" ht="19" x14ac:dyDescent="0.25">
      <c r="A26">
        <v>7</v>
      </c>
      <c r="B26">
        <v>77</v>
      </c>
      <c r="G26" s="10"/>
      <c r="H26" s="10"/>
      <c r="I26" s="10"/>
    </row>
    <row r="27" spans="1:9" ht="19" x14ac:dyDescent="0.25">
      <c r="A27">
        <v>8</v>
      </c>
      <c r="B27">
        <v>79.459999999999994</v>
      </c>
      <c r="G27" s="10"/>
      <c r="H27" s="10"/>
      <c r="I27" s="10"/>
    </row>
    <row r="28" spans="1:9" ht="19" x14ac:dyDescent="0.25">
      <c r="A28">
        <v>9</v>
      </c>
      <c r="B28">
        <v>82.01</v>
      </c>
      <c r="G28" s="10"/>
      <c r="H28" s="10"/>
      <c r="I28" s="10"/>
    </row>
    <row r="29" spans="1:9" ht="19" x14ac:dyDescent="0.25">
      <c r="G29" s="10"/>
      <c r="H29" s="10"/>
      <c r="I29" s="10"/>
    </row>
    <row r="30" spans="1:9" ht="19" x14ac:dyDescent="0.25">
      <c r="G30" s="9"/>
      <c r="H30" s="9"/>
      <c r="I30" s="9"/>
    </row>
    <row r="31" spans="1:9" x14ac:dyDescent="0.2">
      <c r="A31" s="25" t="s">
        <v>33</v>
      </c>
      <c r="B31" s="17" t="s">
        <v>24</v>
      </c>
      <c r="C31" s="30">
        <f>B16*5</f>
        <v>3928.875</v>
      </c>
      <c r="D31" s="17"/>
      <c r="E31" s="17"/>
      <c r="F31" s="17"/>
    </row>
    <row r="32" spans="1:9" x14ac:dyDescent="0.2">
      <c r="A32" s="25" t="s">
        <v>34</v>
      </c>
      <c r="B32" s="17" t="s">
        <v>25</v>
      </c>
      <c r="C32" s="30">
        <f>B16*11</f>
        <v>8643.5249999999996</v>
      </c>
      <c r="D32" s="17"/>
      <c r="E32" s="17"/>
      <c r="F32" s="17"/>
    </row>
    <row r="33" spans="3:9" s="18" customFormat="1" x14ac:dyDescent="0.2"/>
    <row r="34" spans="3:9" s="17" customFormat="1" x14ac:dyDescent="0.2"/>
    <row r="35" spans="3:9" s="17" customFormat="1" x14ac:dyDescent="0.2"/>
    <row r="36" spans="3:9" s="17" customFormat="1" x14ac:dyDescent="0.2"/>
    <row r="37" spans="3:9" s="17" customFormat="1" x14ac:dyDescent="0.2"/>
    <row r="38" spans="3:9" s="17" customFormat="1" x14ac:dyDescent="0.2"/>
    <row r="39" spans="3:9" s="17" customFormat="1" x14ac:dyDescent="0.2"/>
    <row r="40" spans="3:9" x14ac:dyDescent="0.2">
      <c r="C40" s="17"/>
      <c r="D40" s="17"/>
      <c r="E40" s="17"/>
      <c r="F40" s="17"/>
      <c r="G40" s="17"/>
      <c r="H40" s="17"/>
      <c r="I4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A12" sqref="A12"/>
    </sheetView>
  </sheetViews>
  <sheetFormatPr baseColWidth="10" defaultColWidth="11" defaultRowHeight="16" x14ac:dyDescent="0.2"/>
  <cols>
    <col min="1" max="1" width="31" customWidth="1"/>
    <col min="2" max="2" width="22.1640625" customWidth="1"/>
    <col min="3" max="3" width="19" customWidth="1"/>
  </cols>
  <sheetData>
    <row r="1" spans="1:17" ht="27" x14ac:dyDescent="0.35">
      <c r="A1" s="21" t="s">
        <v>17</v>
      </c>
    </row>
    <row r="2" spans="1:17" s="1" customFormat="1" ht="19" x14ac:dyDescent="0.25">
      <c r="A2" s="35" t="s">
        <v>44</v>
      </c>
    </row>
    <row r="3" spans="1:17" s="1" customFormat="1" ht="19" x14ac:dyDescent="0.25">
      <c r="H3"/>
      <c r="I3"/>
      <c r="J3"/>
      <c r="K3"/>
      <c r="L3"/>
      <c r="M3"/>
      <c r="N3"/>
      <c r="O3"/>
      <c r="P3"/>
      <c r="Q3"/>
    </row>
    <row r="4" spans="1:17" s="6" customFormat="1" ht="19" x14ac:dyDescent="0.25">
      <c r="A4" s="4" t="s">
        <v>0</v>
      </c>
      <c r="B4" s="13"/>
      <c r="H4"/>
      <c r="I4"/>
      <c r="J4"/>
      <c r="K4"/>
      <c r="L4"/>
      <c r="M4"/>
      <c r="N4"/>
      <c r="O4"/>
      <c r="P4"/>
      <c r="Q4"/>
    </row>
    <row r="5" spans="1:17" s="6" customFormat="1" ht="19" x14ac:dyDescent="0.25">
      <c r="A5" s="6" t="s">
        <v>6</v>
      </c>
      <c r="B5" s="22">
        <v>9</v>
      </c>
    </row>
    <row r="6" spans="1:17" s="6" customFormat="1" ht="19" x14ac:dyDescent="0.25">
      <c r="A6" s="6" t="s">
        <v>8</v>
      </c>
      <c r="B6" s="22">
        <v>15</v>
      </c>
      <c r="C6" s="6" t="s">
        <v>9</v>
      </c>
    </row>
    <row r="7" spans="1:17" s="6" customFormat="1" ht="19" x14ac:dyDescent="0.25">
      <c r="A7" s="6" t="s">
        <v>10</v>
      </c>
      <c r="B7" s="22" t="s">
        <v>11</v>
      </c>
    </row>
    <row r="8" spans="1:17" s="6" customFormat="1" ht="19" x14ac:dyDescent="0.25">
      <c r="A8" s="6" t="s">
        <v>12</v>
      </c>
      <c r="B8" s="22">
        <v>6</v>
      </c>
      <c r="C8" s="6" t="s">
        <v>13</v>
      </c>
    </row>
    <row r="9" spans="1:17" s="6" customFormat="1" ht="19" x14ac:dyDescent="0.25">
      <c r="A9" s="6" t="s">
        <v>5</v>
      </c>
      <c r="B9" s="33">
        <v>79.760000000000005</v>
      </c>
      <c r="C9" s="37" t="s">
        <v>29</v>
      </c>
      <c r="D9" s="6" t="s">
        <v>1</v>
      </c>
    </row>
    <row r="10" spans="1:17" s="8" customFormat="1" ht="19" x14ac:dyDescent="0.25">
      <c r="A10" s="6"/>
      <c r="B10" s="7">
        <f>IF(B7="Y", 1.96, 0)</f>
        <v>0</v>
      </c>
      <c r="C10" s="6" t="s">
        <v>7</v>
      </c>
      <c r="D10" s="6"/>
      <c r="E10" s="6"/>
      <c r="F10" s="6"/>
    </row>
    <row r="11" spans="1:17" s="5" customFormat="1" ht="19" x14ac:dyDescent="0.25">
      <c r="A11" s="6"/>
      <c r="B11" s="6">
        <v>14.5</v>
      </c>
      <c r="C11" s="6" t="s">
        <v>2</v>
      </c>
      <c r="D11" s="6"/>
      <c r="E11" s="6"/>
      <c r="F11" s="6"/>
    </row>
    <row r="12" spans="1:17" s="6" customFormat="1" ht="19" x14ac:dyDescent="0.25">
      <c r="B12" s="27">
        <f>IF(AND(B6&gt;11,B6&lt;19),2.11,0)</f>
        <v>2.11</v>
      </c>
      <c r="C12" s="6" t="s">
        <v>4</v>
      </c>
    </row>
    <row r="13" spans="1:17" s="6" customFormat="1" ht="19" x14ac:dyDescent="0.25">
      <c r="A13" s="8"/>
      <c r="B13" s="27">
        <f>IF(AND(B6&gt;11,B6&lt;16),3.31,0)</f>
        <v>3.31</v>
      </c>
      <c r="C13" s="8" t="s">
        <v>3</v>
      </c>
      <c r="D13" s="8"/>
      <c r="E13" s="8"/>
      <c r="F13" s="8"/>
    </row>
    <row r="14" spans="1:17" s="6" customFormat="1" ht="19" x14ac:dyDescent="0.25">
      <c r="A14" s="5"/>
      <c r="B14" s="6">
        <f>SUM(B9:B13)</f>
        <v>99.68</v>
      </c>
      <c r="C14" s="6" t="s">
        <v>16</v>
      </c>
      <c r="D14" s="5"/>
      <c r="E14" s="5"/>
      <c r="F14" s="5"/>
    </row>
    <row r="15" spans="1:17" s="1" customFormat="1" ht="19" x14ac:dyDescent="0.25">
      <c r="A15" s="6"/>
      <c r="B15" s="16">
        <f>B14*B8*20</f>
        <v>11961.6</v>
      </c>
      <c r="C15" s="5" t="s">
        <v>21</v>
      </c>
      <c r="D15" s="6"/>
      <c r="E15" s="6"/>
      <c r="F15" s="6"/>
    </row>
    <row r="16" spans="1:17" s="1" customFormat="1" ht="20" thickBot="1" x14ac:dyDescent="0.3">
      <c r="A16" s="26" t="s">
        <v>45</v>
      </c>
      <c r="B16" s="43">
        <f>B15/16</f>
        <v>747.6</v>
      </c>
      <c r="C16" s="6" t="s">
        <v>14</v>
      </c>
      <c r="D16" s="6"/>
      <c r="E16" s="6"/>
      <c r="F16" s="6"/>
    </row>
    <row r="17" spans="1:6" ht="20" thickBot="1" x14ac:dyDescent="0.3">
      <c r="A17" s="6"/>
      <c r="B17" s="41">
        <f>B16/B8</f>
        <v>124.60000000000001</v>
      </c>
      <c r="C17" s="6" t="s">
        <v>15</v>
      </c>
      <c r="D17" s="6"/>
      <c r="E17" s="6"/>
      <c r="F17" s="6"/>
    </row>
    <row r="18" spans="1:6" ht="19" x14ac:dyDescent="0.25">
      <c r="A18" s="1"/>
      <c r="B18" s="1"/>
      <c r="C18" s="1"/>
      <c r="D18" s="1"/>
      <c r="E18" s="1"/>
      <c r="F18" s="1"/>
    </row>
    <row r="19" spans="1:6" ht="19" x14ac:dyDescent="0.25">
      <c r="A19" s="1"/>
      <c r="B19" s="1"/>
      <c r="C19" s="1"/>
      <c r="D19" s="1"/>
      <c r="E19" s="1"/>
      <c r="F19" s="1"/>
    </row>
    <row r="20" spans="1:6" ht="19" x14ac:dyDescent="0.25">
      <c r="A20" s="9" t="s">
        <v>31</v>
      </c>
      <c r="B20" s="9"/>
      <c r="C20" s="9"/>
      <c r="D20" s="9"/>
      <c r="E20" s="9"/>
      <c r="F20" s="9"/>
    </row>
    <row r="21" spans="1:6" ht="19" x14ac:dyDescent="0.25">
      <c r="A21" s="23" t="s">
        <v>0</v>
      </c>
      <c r="B21" s="2"/>
      <c r="C21" s="3"/>
      <c r="D21" s="3"/>
      <c r="E21" s="3"/>
      <c r="F21" s="3"/>
    </row>
    <row r="22" spans="1:6" x14ac:dyDescent="0.2">
      <c r="A22" s="12"/>
      <c r="B22" s="12"/>
      <c r="C22" s="12"/>
      <c r="D22" s="12"/>
      <c r="E22" s="12"/>
      <c r="F22" s="12"/>
    </row>
    <row r="23" spans="1:6" x14ac:dyDescent="0.2">
      <c r="A23" s="24" t="s">
        <v>22</v>
      </c>
      <c r="B23" s="18"/>
      <c r="C23" s="18" t="s">
        <v>32</v>
      </c>
      <c r="D23" s="18"/>
      <c r="E23" s="18"/>
      <c r="F23" s="18"/>
    </row>
    <row r="24" spans="1:6" x14ac:dyDescent="0.2">
      <c r="A24" s="25" t="s">
        <v>23</v>
      </c>
      <c r="B24" s="17" t="s">
        <v>24</v>
      </c>
      <c r="C24" s="29">
        <f>B16*5</f>
        <v>3738</v>
      </c>
      <c r="D24" s="17"/>
      <c r="E24" s="17"/>
      <c r="F24" s="17"/>
    </row>
    <row r="25" spans="1:6" x14ac:dyDescent="0.2">
      <c r="A25" s="25" t="s">
        <v>35</v>
      </c>
      <c r="B25" s="17" t="s">
        <v>25</v>
      </c>
      <c r="C25" s="29">
        <f>B16*11</f>
        <v>8223.6</v>
      </c>
      <c r="D25" s="17"/>
      <c r="E25" s="17"/>
      <c r="F25" s="17"/>
    </row>
    <row r="26" spans="1:6" x14ac:dyDescent="0.2">
      <c r="A26" s="17" t="s">
        <v>26</v>
      </c>
      <c r="B26" s="17" t="s">
        <v>27</v>
      </c>
      <c r="C26" s="29">
        <f>B16*8</f>
        <v>5980.8</v>
      </c>
      <c r="D26" s="17"/>
      <c r="E26" s="17"/>
      <c r="F26" s="17"/>
    </row>
    <row r="27" spans="1:6" x14ac:dyDescent="0.2">
      <c r="A27" s="17" t="s">
        <v>36</v>
      </c>
      <c r="B27" s="17" t="s">
        <v>27</v>
      </c>
      <c r="C27" s="29">
        <f>B16*8</f>
        <v>5980.8</v>
      </c>
      <c r="D27" s="17"/>
      <c r="E27" s="17"/>
      <c r="F27" s="17"/>
    </row>
    <row r="28" spans="1:6" x14ac:dyDescent="0.2">
      <c r="A28" s="17"/>
      <c r="B28" s="17"/>
      <c r="C28" s="17"/>
      <c r="D28" s="17"/>
      <c r="E28" s="17"/>
      <c r="F28" s="17"/>
    </row>
    <row r="34" spans="1:2" x14ac:dyDescent="0.2">
      <c r="A34" t="s">
        <v>28</v>
      </c>
    </row>
    <row r="35" spans="1:2" x14ac:dyDescent="0.2">
      <c r="A35">
        <v>1</v>
      </c>
      <c r="B35">
        <v>61.99</v>
      </c>
    </row>
    <row r="36" spans="1:2" x14ac:dyDescent="0.2">
      <c r="A36">
        <v>2</v>
      </c>
      <c r="B36">
        <v>63.97</v>
      </c>
    </row>
    <row r="37" spans="1:2" x14ac:dyDescent="0.2">
      <c r="A37">
        <v>3</v>
      </c>
      <c r="B37">
        <v>66.02</v>
      </c>
    </row>
    <row r="38" spans="1:2" x14ac:dyDescent="0.2">
      <c r="A38">
        <v>4</v>
      </c>
      <c r="B38">
        <v>68.13</v>
      </c>
    </row>
    <row r="39" spans="1:2" x14ac:dyDescent="0.2">
      <c r="A39">
        <v>5</v>
      </c>
      <c r="B39">
        <v>70.31</v>
      </c>
    </row>
    <row r="40" spans="1:2" x14ac:dyDescent="0.2">
      <c r="A40">
        <v>6</v>
      </c>
      <c r="B40">
        <v>72.56</v>
      </c>
    </row>
    <row r="41" spans="1:2" x14ac:dyDescent="0.2">
      <c r="A41">
        <v>7</v>
      </c>
      <c r="B41">
        <v>74.89</v>
      </c>
    </row>
    <row r="42" spans="1:2" x14ac:dyDescent="0.2">
      <c r="A42">
        <v>8</v>
      </c>
      <c r="B42">
        <v>77.28</v>
      </c>
    </row>
    <row r="43" spans="1:2" x14ac:dyDescent="0.2">
      <c r="A43">
        <v>9</v>
      </c>
      <c r="B43">
        <v>79.760000000000005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17-18</vt:lpstr>
      <vt:lpstr>2016-17</vt:lpstr>
      <vt:lpstr>2015-16</vt:lpstr>
    </vt:vector>
  </TitlesOfParts>
  <Company>West L.A.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Carter</dc:creator>
  <cp:lastModifiedBy>Microsoft Office User</cp:lastModifiedBy>
  <dcterms:created xsi:type="dcterms:W3CDTF">2015-12-14T04:36:20Z</dcterms:created>
  <dcterms:modified xsi:type="dcterms:W3CDTF">2018-05-29T19:31:31Z</dcterms:modified>
</cp:coreProperties>
</file>